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\OneDrive\Desktop\Documents (1)\Rochelle\AA\OIG\OIG Nov 2025\"/>
    </mc:Choice>
  </mc:AlternateContent>
  <xr:revisionPtr revIDLastSave="0" documentId="8_{FECEACA1-F08C-43CD-A4BE-9D7D6EB49CB4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Sales by Customer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1" i="1" l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C152" i="1" s="1"/>
  <c r="B7" i="1"/>
  <c r="B152" i="1" s="1"/>
</calcChain>
</file>

<file path=xl/sharedStrings.xml><?xml version="1.0" encoding="utf-8"?>
<sst xmlns="http://schemas.openxmlformats.org/spreadsheetml/2006/main" count="153" uniqueCount="153">
  <si>
    <t>Total</t>
  </si>
  <si>
    <t>Nov 2025</t>
  </si>
  <si>
    <t>Jan - Nov, 2025 (YTD)</t>
  </si>
  <si>
    <t>10@10 group</t>
  </si>
  <si>
    <t>12 Coconuts</t>
  </si>
  <si>
    <t>Aina Haina Womens Meeting</t>
  </si>
  <si>
    <t>Ala Moana Bonfire</t>
  </si>
  <si>
    <t>Alcoholics of Our Type</t>
  </si>
  <si>
    <t>Alison D.</t>
  </si>
  <si>
    <t>Aloha On Awakening - Online</t>
  </si>
  <si>
    <t>Aloha Sunday</t>
  </si>
  <si>
    <t>Alton F.</t>
  </si>
  <si>
    <t>Anela Hulu</t>
  </si>
  <si>
    <t>Ann F.</t>
  </si>
  <si>
    <t>Anonymous</t>
  </si>
  <si>
    <t>A Spiritual Awakening</t>
  </si>
  <si>
    <t>A Spiritual Awakening Online</t>
  </si>
  <si>
    <t>A Wakeup Call</t>
  </si>
  <si>
    <t>Baby Steps</t>
  </si>
  <si>
    <t>Bad Brains</t>
  </si>
  <si>
    <t>Bali AA</t>
  </si>
  <si>
    <t>Beretania Discussion</t>
  </si>
  <si>
    <t>Beth C.</t>
  </si>
  <si>
    <t>Bill H.</t>
  </si>
  <si>
    <t>Black Experience</t>
  </si>
  <si>
    <t>Brittany W.</t>
  </si>
  <si>
    <t>Charles S.</t>
  </si>
  <si>
    <t>C. Hoffman</t>
  </si>
  <si>
    <t>Chris J.</t>
  </si>
  <si>
    <t>Circle Jerks</t>
  </si>
  <si>
    <t>Clarence S.</t>
  </si>
  <si>
    <t>Cottage 2</t>
  </si>
  <si>
    <t>Courage to Change</t>
  </si>
  <si>
    <t>Cynthia D.</t>
  </si>
  <si>
    <t>Daily Reflections</t>
  </si>
  <si>
    <t>D'Ann G</t>
  </si>
  <si>
    <t>Diopilo H.</t>
  </si>
  <si>
    <t>Doug M.</t>
  </si>
  <si>
    <t>Downtown Lunch</t>
  </si>
  <si>
    <t>Eatin' Meetin`</t>
  </si>
  <si>
    <t>Friday Night Staying Sober</t>
  </si>
  <si>
    <t>Georgette W.</t>
  </si>
  <si>
    <t>Gina  B.</t>
  </si>
  <si>
    <t>Grapevine Group</t>
  </si>
  <si>
    <t>Grapevine in the Park</t>
  </si>
  <si>
    <t>Gripers</t>
  </si>
  <si>
    <t>Hang Loose</t>
  </si>
  <si>
    <t>Happy Hour</t>
  </si>
  <si>
    <t>Happy Hour Waikiki Online</t>
  </si>
  <si>
    <t>Harry WB</t>
  </si>
  <si>
    <t>Hawa'awa'a Group</t>
  </si>
  <si>
    <t>Hawaii Area 17</t>
  </si>
  <si>
    <t xml:space="preserve">   Treatment &amp; Accessibilities Committee</t>
  </si>
  <si>
    <t>Total Hawaii Area 17</t>
  </si>
  <si>
    <t>Head Start</t>
  </si>
  <si>
    <t>History 101</t>
  </si>
  <si>
    <t>Hugh C.</t>
  </si>
  <si>
    <t>Hui Helu Helu</t>
  </si>
  <si>
    <t>Hui Kokua</t>
  </si>
  <si>
    <t>Imua Waimea</t>
  </si>
  <si>
    <t>Individual Use</t>
  </si>
  <si>
    <t>Iroquois Point Step Study</t>
  </si>
  <si>
    <t>Jacque T.</t>
  </si>
  <si>
    <t>Jennifer C.</t>
  </si>
  <si>
    <t>John R.</t>
  </si>
  <si>
    <t>Joshua G</t>
  </si>
  <si>
    <t>Juana V</t>
  </si>
  <si>
    <t>Kaaawa Step Study</t>
  </si>
  <si>
    <t>Kahaluu Discussion</t>
  </si>
  <si>
    <t>Kailua Men's Stag</t>
  </si>
  <si>
    <t>Kailua Steps &amp; Traditions</t>
  </si>
  <si>
    <t>Kailua Womens</t>
  </si>
  <si>
    <t>Kalihi Sobriety</t>
  </si>
  <si>
    <t>Kane Ali`i</t>
  </si>
  <si>
    <t>Kaneohe Discussion</t>
  </si>
  <si>
    <t>Karen S.</t>
  </si>
  <si>
    <t>Kathleen H</t>
  </si>
  <si>
    <t>Kathy B</t>
  </si>
  <si>
    <t>Kim S.</t>
  </si>
  <si>
    <t>Kipling T.</t>
  </si>
  <si>
    <t>Knuckle Heads</t>
  </si>
  <si>
    <t>Kunane D. &amp; Alberta S.</t>
  </si>
  <si>
    <t>Laurie L.</t>
  </si>
  <si>
    <t>Linda T.</t>
  </si>
  <si>
    <t>Makahiki Lanai</t>
  </si>
  <si>
    <t>Manoa Gardens</t>
  </si>
  <si>
    <t>Marcus M.</t>
  </si>
  <si>
    <t>Mario L.</t>
  </si>
  <si>
    <t>Mark G.</t>
  </si>
  <si>
    <t>Mary N</t>
  </si>
  <si>
    <t>Michael O'N</t>
  </si>
  <si>
    <t>Michael S.</t>
  </si>
  <si>
    <t>Mike K.</t>
  </si>
  <si>
    <t>Mike O'N</t>
  </si>
  <si>
    <t>Mililani Monday Night Men's Stag</t>
  </si>
  <si>
    <t>Mililani Tuesday Night</t>
  </si>
  <si>
    <t>Mililani Womens Steps &amp; Traditions</t>
  </si>
  <si>
    <t>Misfits</t>
  </si>
  <si>
    <t>Nancy H.</t>
  </si>
  <si>
    <t>Na Wahine O Ko'olau Women's Meeting</t>
  </si>
  <si>
    <t>New Beginnings Women's</t>
  </si>
  <si>
    <t>No Reading Meeting</t>
  </si>
  <si>
    <t>OIG Business Meeting</t>
  </si>
  <si>
    <t>On Awakening 11th Step Meditation</t>
  </si>
  <si>
    <t>Out And About</t>
  </si>
  <si>
    <t>PaigeM</t>
  </si>
  <si>
    <t>Paki Hale Big Book</t>
  </si>
  <si>
    <t>Pali Women's</t>
  </si>
  <si>
    <t>Palolo Discussion</t>
  </si>
  <si>
    <t>Peter S</t>
  </si>
  <si>
    <t>Risha R.</t>
  </si>
  <si>
    <t>Robert H.</t>
  </si>
  <si>
    <t>Robert S.</t>
  </si>
  <si>
    <t>Sally T.</t>
  </si>
  <si>
    <t>Search For Serenity</t>
  </si>
  <si>
    <t>Semper Fi</t>
  </si>
  <si>
    <t>Serene Sunday</t>
  </si>
  <si>
    <t>Serenity Group</t>
  </si>
  <si>
    <t>Shanda L.</t>
  </si>
  <si>
    <t>Shanon H</t>
  </si>
  <si>
    <t>Show Up</t>
  </si>
  <si>
    <t>Sick and Twisted</t>
  </si>
  <si>
    <t>Sobriety 101</t>
  </si>
  <si>
    <t>Solutions</t>
  </si>
  <si>
    <t>Stephanie B.</t>
  </si>
  <si>
    <t>Stephanie C.</t>
  </si>
  <si>
    <t>Step Sisters</t>
  </si>
  <si>
    <t>Sunday Breakfast Group</t>
  </si>
  <si>
    <t>Team GG (God's Grace)</t>
  </si>
  <si>
    <t>The Third Tradition</t>
  </si>
  <si>
    <t>Tod S.</t>
  </si>
  <si>
    <t>Trudger's Group</t>
  </si>
  <si>
    <t>Tuesday Night Out of Sight</t>
  </si>
  <si>
    <t>T.Y.G.</t>
  </si>
  <si>
    <t>TYG Online</t>
  </si>
  <si>
    <t>Waianae Coast Women's</t>
  </si>
  <si>
    <t>Waianae Friday Night Ohana</t>
  </si>
  <si>
    <t>Wailana Group</t>
  </si>
  <si>
    <t>Waimea Nooners</t>
  </si>
  <si>
    <t>Waimea Wahines</t>
  </si>
  <si>
    <t>Wanda A.</t>
  </si>
  <si>
    <t>Wayne S.</t>
  </si>
  <si>
    <t>We Care</t>
  </si>
  <si>
    <t>Westside Womens Group</t>
  </si>
  <si>
    <t>William A.</t>
  </si>
  <si>
    <t>Willing to Grow</t>
  </si>
  <si>
    <t>Wolf F.</t>
  </si>
  <si>
    <t>X-Factah</t>
  </si>
  <si>
    <t>TOTAL</t>
  </si>
  <si>
    <t>Thursday, Dec 04, 2025 10:05:06 PM GMT-8 - Cash Basis</t>
  </si>
  <si>
    <t>OAHU INTERGROUP OF HAWAII, INC</t>
  </si>
  <si>
    <t>CONTRIBUTIONS BY GROUP &amp; INDIVIDUALS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</si>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</sst>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6"/>
  <sheetViews>
    <sheetView tabSelected="1" workbookViewId="0">
      <selection sqref="A1:C1"/>
    </sheetView>
  </sheetViews>
  <sheetFormatPr defaultRowHeight="14.4" x14ac:dyDescent="0.55000000000000004"/>
  <cols>
    <col min="1" max="1" width="35.20703125" customWidth="1"/>
    <col min="2" max="3" width="21.47265625" customWidth="1"/>
  </cols>
  <sheetData>
    <row r="1" spans="1:3" ht="17.7" x14ac:dyDescent="0.6">
      <c r="A1" s="12" t="s">
        <v>150</v>
      </c>
      <c r="B1" s="11"/>
      <c r="C1" s="11"/>
    </row>
    <row r="2" spans="1:3" ht="17.7" x14ac:dyDescent="0.6">
      <c r="A2" s="12" t="s">
        <v>151</v>
      </c>
      <c r="B2" s="11"/>
      <c r="C2" s="11"/>
    </row>
    <row r="3" spans="1:3" x14ac:dyDescent="0.55000000000000004">
      <c r="A3" s="13" t="s">
        <v>152</v>
      </c>
      <c r="B3" s="11"/>
      <c r="C3" s="11"/>
    </row>
    <row r="5" spans="1:3" x14ac:dyDescent="0.55000000000000004">
      <c r="A5" s="1"/>
      <c r="B5" s="8" t="s">
        <v>0</v>
      </c>
      <c r="C5" s="9"/>
    </row>
    <row r="6" spans="1:3" x14ac:dyDescent="0.55000000000000004">
      <c r="A6" s="1"/>
      <c r="B6" s="2" t="s">
        <v>1</v>
      </c>
      <c r="C6" s="2" t="s">
        <v>2</v>
      </c>
    </row>
    <row r="7" spans="1:3" x14ac:dyDescent="0.55000000000000004">
      <c r="A7" s="3" t="s">
        <v>3</v>
      </c>
      <c r="B7" s="4">
        <f>100</f>
        <v>100</v>
      </c>
      <c r="C7" s="4">
        <f>400</f>
        <v>400</v>
      </c>
    </row>
    <row r="8" spans="1:3" x14ac:dyDescent="0.55000000000000004">
      <c r="A8" s="3" t="s">
        <v>4</v>
      </c>
      <c r="B8" s="4">
        <f>1566</f>
        <v>1566</v>
      </c>
      <c r="C8" s="4">
        <f>6964.74</f>
        <v>6964.74</v>
      </c>
    </row>
    <row r="9" spans="1:3" x14ac:dyDescent="0.55000000000000004">
      <c r="A9" s="3" t="s">
        <v>5</v>
      </c>
      <c r="B9" s="4">
        <f>0</f>
        <v>0</v>
      </c>
      <c r="C9" s="4">
        <f>300</f>
        <v>300</v>
      </c>
    </row>
    <row r="10" spans="1:3" x14ac:dyDescent="0.55000000000000004">
      <c r="A10" s="3" t="s">
        <v>6</v>
      </c>
      <c r="B10" s="4">
        <f>0</f>
        <v>0</v>
      </c>
      <c r="C10" s="4">
        <f>625.5</f>
        <v>625.5</v>
      </c>
    </row>
    <row r="11" spans="1:3" x14ac:dyDescent="0.55000000000000004">
      <c r="A11" s="3" t="s">
        <v>7</v>
      </c>
      <c r="B11" s="4">
        <f>0</f>
        <v>0</v>
      </c>
      <c r="C11" s="4">
        <f>6</f>
        <v>6</v>
      </c>
    </row>
    <row r="12" spans="1:3" x14ac:dyDescent="0.55000000000000004">
      <c r="A12" s="3" t="s">
        <v>8</v>
      </c>
      <c r="B12" s="4">
        <f>0</f>
        <v>0</v>
      </c>
      <c r="C12" s="4">
        <f>185.22</f>
        <v>185.22</v>
      </c>
    </row>
    <row r="13" spans="1:3" x14ac:dyDescent="0.55000000000000004">
      <c r="A13" s="3" t="s">
        <v>9</v>
      </c>
      <c r="B13" s="4">
        <f>0</f>
        <v>0</v>
      </c>
      <c r="C13" s="4">
        <f>1473.81</f>
        <v>1473.81</v>
      </c>
    </row>
    <row r="14" spans="1:3" x14ac:dyDescent="0.55000000000000004">
      <c r="A14" s="3" t="s">
        <v>10</v>
      </c>
      <c r="B14" s="4">
        <f>0</f>
        <v>0</v>
      </c>
      <c r="C14" s="4">
        <f>5600</f>
        <v>5600</v>
      </c>
    </row>
    <row r="15" spans="1:3" x14ac:dyDescent="0.55000000000000004">
      <c r="A15" s="3" t="s">
        <v>11</v>
      </c>
      <c r="B15" s="4">
        <f>0</f>
        <v>0</v>
      </c>
      <c r="C15" s="4">
        <f>250</f>
        <v>250</v>
      </c>
    </row>
    <row r="16" spans="1:3" x14ac:dyDescent="0.55000000000000004">
      <c r="A16" s="3" t="s">
        <v>12</v>
      </c>
      <c r="B16" s="4">
        <f>50</f>
        <v>50</v>
      </c>
      <c r="C16" s="4">
        <f>50</f>
        <v>50</v>
      </c>
    </row>
    <row r="17" spans="1:3" x14ac:dyDescent="0.55000000000000004">
      <c r="A17" s="3" t="s">
        <v>13</v>
      </c>
      <c r="B17" s="4">
        <f>26.06</f>
        <v>26.06</v>
      </c>
      <c r="C17" s="4">
        <f>354.24</f>
        <v>354.24</v>
      </c>
    </row>
    <row r="18" spans="1:3" x14ac:dyDescent="0.55000000000000004">
      <c r="A18" s="3" t="s">
        <v>14</v>
      </c>
      <c r="B18" s="4">
        <f>12.98</f>
        <v>12.98</v>
      </c>
      <c r="C18" s="4">
        <f>342.3</f>
        <v>342.3</v>
      </c>
    </row>
    <row r="19" spans="1:3" x14ac:dyDescent="0.55000000000000004">
      <c r="A19" s="3" t="s">
        <v>15</v>
      </c>
      <c r="B19" s="4">
        <f>540</f>
        <v>540</v>
      </c>
      <c r="C19" s="4">
        <f>2367.88</f>
        <v>2367.88</v>
      </c>
    </row>
    <row r="20" spans="1:3" x14ac:dyDescent="0.55000000000000004">
      <c r="A20" s="3" t="s">
        <v>16</v>
      </c>
      <c r="B20" s="4">
        <f>0</f>
        <v>0</v>
      </c>
      <c r="C20" s="4">
        <f>502.29</f>
        <v>502.29</v>
      </c>
    </row>
    <row r="21" spans="1:3" x14ac:dyDescent="0.55000000000000004">
      <c r="A21" s="3" t="s">
        <v>17</v>
      </c>
      <c r="B21" s="4">
        <f>0</f>
        <v>0</v>
      </c>
      <c r="C21" s="4">
        <f>11.95</f>
        <v>11.95</v>
      </c>
    </row>
    <row r="22" spans="1:3" x14ac:dyDescent="0.55000000000000004">
      <c r="A22" s="3" t="s">
        <v>18</v>
      </c>
      <c r="B22" s="4">
        <f>0</f>
        <v>0</v>
      </c>
      <c r="C22" s="4">
        <f>103.3</f>
        <v>103.3</v>
      </c>
    </row>
    <row r="23" spans="1:3" x14ac:dyDescent="0.55000000000000004">
      <c r="A23" s="3" t="s">
        <v>19</v>
      </c>
      <c r="B23" s="4">
        <f>0</f>
        <v>0</v>
      </c>
      <c r="C23" s="4">
        <f>167.66</f>
        <v>167.66</v>
      </c>
    </row>
    <row r="24" spans="1:3" x14ac:dyDescent="0.55000000000000004">
      <c r="A24" s="3" t="s">
        <v>20</v>
      </c>
      <c r="B24" s="4">
        <f>0</f>
        <v>0</v>
      </c>
      <c r="C24" s="4">
        <f>83.88</f>
        <v>83.88</v>
      </c>
    </row>
    <row r="25" spans="1:3" x14ac:dyDescent="0.55000000000000004">
      <c r="A25" s="3" t="s">
        <v>21</v>
      </c>
      <c r="B25" s="4">
        <f>0</f>
        <v>0</v>
      </c>
      <c r="C25" s="4">
        <f>30</f>
        <v>30</v>
      </c>
    </row>
    <row r="26" spans="1:3" x14ac:dyDescent="0.55000000000000004">
      <c r="A26" s="3" t="s">
        <v>22</v>
      </c>
      <c r="B26" s="4">
        <f>31.6</f>
        <v>31.6</v>
      </c>
      <c r="C26" s="4">
        <f>353.06</f>
        <v>353.06</v>
      </c>
    </row>
    <row r="27" spans="1:3" x14ac:dyDescent="0.55000000000000004">
      <c r="A27" s="3" t="s">
        <v>23</v>
      </c>
      <c r="B27" s="4">
        <f>0</f>
        <v>0</v>
      </c>
      <c r="C27" s="4">
        <f>5.46</f>
        <v>5.46</v>
      </c>
    </row>
    <row r="28" spans="1:3" x14ac:dyDescent="0.55000000000000004">
      <c r="A28" s="3" t="s">
        <v>24</v>
      </c>
      <c r="B28" s="4">
        <f>0</f>
        <v>0</v>
      </c>
      <c r="C28" s="4">
        <f>550</f>
        <v>550</v>
      </c>
    </row>
    <row r="29" spans="1:3" x14ac:dyDescent="0.55000000000000004">
      <c r="A29" s="3" t="s">
        <v>25</v>
      </c>
      <c r="B29" s="4">
        <f>75.5</f>
        <v>75.5</v>
      </c>
      <c r="C29" s="4">
        <f>177.77</f>
        <v>177.77</v>
      </c>
    </row>
    <row r="30" spans="1:3" x14ac:dyDescent="0.55000000000000004">
      <c r="A30" s="3" t="s">
        <v>26</v>
      </c>
      <c r="B30" s="4">
        <f>0</f>
        <v>0</v>
      </c>
      <c r="C30" s="4">
        <f>8.86</f>
        <v>8.86</v>
      </c>
    </row>
    <row r="31" spans="1:3" x14ac:dyDescent="0.55000000000000004">
      <c r="A31" s="3" t="s">
        <v>27</v>
      </c>
      <c r="B31" s="4">
        <f>25</f>
        <v>25</v>
      </c>
      <c r="C31" s="4">
        <f>50</f>
        <v>50</v>
      </c>
    </row>
    <row r="32" spans="1:3" x14ac:dyDescent="0.55000000000000004">
      <c r="A32" s="3" t="s">
        <v>28</v>
      </c>
      <c r="B32" s="4">
        <f>0</f>
        <v>0</v>
      </c>
      <c r="C32" s="4">
        <f>5.46</f>
        <v>5.46</v>
      </c>
    </row>
    <row r="33" spans="1:3" x14ac:dyDescent="0.55000000000000004">
      <c r="A33" s="3" t="s">
        <v>29</v>
      </c>
      <c r="B33" s="4">
        <f>0</f>
        <v>0</v>
      </c>
      <c r="C33" s="4">
        <f>34.75</f>
        <v>34.75</v>
      </c>
    </row>
    <row r="34" spans="1:3" x14ac:dyDescent="0.55000000000000004">
      <c r="A34" s="3" t="s">
        <v>30</v>
      </c>
      <c r="B34" s="4">
        <f>30</f>
        <v>30</v>
      </c>
      <c r="C34" s="4">
        <f>330</f>
        <v>330</v>
      </c>
    </row>
    <row r="35" spans="1:3" x14ac:dyDescent="0.55000000000000004">
      <c r="A35" s="3" t="s">
        <v>31</v>
      </c>
      <c r="B35" s="4">
        <f>26.8</f>
        <v>26.8</v>
      </c>
      <c r="C35" s="4">
        <f>1132.2</f>
        <v>1132.2</v>
      </c>
    </row>
    <row r="36" spans="1:3" x14ac:dyDescent="0.55000000000000004">
      <c r="A36" s="3" t="s">
        <v>32</v>
      </c>
      <c r="B36" s="4">
        <f>386</f>
        <v>386</v>
      </c>
      <c r="C36" s="4">
        <f>1903</f>
        <v>1903</v>
      </c>
    </row>
    <row r="37" spans="1:3" x14ac:dyDescent="0.55000000000000004">
      <c r="A37" s="3" t="s">
        <v>33</v>
      </c>
      <c r="B37" s="4">
        <f>0</f>
        <v>0</v>
      </c>
      <c r="C37" s="4">
        <f>10.61</f>
        <v>10.61</v>
      </c>
    </row>
    <row r="38" spans="1:3" x14ac:dyDescent="0.55000000000000004">
      <c r="A38" s="3" t="s">
        <v>34</v>
      </c>
      <c r="B38" s="4">
        <f>23.5</f>
        <v>23.5</v>
      </c>
      <c r="C38" s="4">
        <f>147</f>
        <v>147</v>
      </c>
    </row>
    <row r="39" spans="1:3" x14ac:dyDescent="0.55000000000000004">
      <c r="A39" s="3" t="s">
        <v>35</v>
      </c>
      <c r="B39" s="4">
        <f>0</f>
        <v>0</v>
      </c>
      <c r="C39" s="4">
        <f>103</f>
        <v>103</v>
      </c>
    </row>
    <row r="40" spans="1:3" x14ac:dyDescent="0.55000000000000004">
      <c r="A40" s="3" t="s">
        <v>36</v>
      </c>
      <c r="B40" s="4">
        <f>10.61</f>
        <v>10.61</v>
      </c>
      <c r="C40" s="4">
        <f>10.61</f>
        <v>10.61</v>
      </c>
    </row>
    <row r="41" spans="1:3" x14ac:dyDescent="0.55000000000000004">
      <c r="A41" s="3" t="s">
        <v>37</v>
      </c>
      <c r="B41" s="4">
        <f>0</f>
        <v>0</v>
      </c>
      <c r="C41" s="4">
        <f>1</f>
        <v>1</v>
      </c>
    </row>
    <row r="42" spans="1:3" x14ac:dyDescent="0.55000000000000004">
      <c r="A42" s="3" t="s">
        <v>38</v>
      </c>
      <c r="B42" s="4">
        <f>50</f>
        <v>50</v>
      </c>
      <c r="C42" s="4">
        <f>321.65</f>
        <v>321.64999999999998</v>
      </c>
    </row>
    <row r="43" spans="1:3" x14ac:dyDescent="0.55000000000000004">
      <c r="A43" s="3" t="s">
        <v>39</v>
      </c>
      <c r="B43" s="4">
        <f>0</f>
        <v>0</v>
      </c>
      <c r="C43" s="4">
        <f>250.75</f>
        <v>250.75</v>
      </c>
    </row>
    <row r="44" spans="1:3" x14ac:dyDescent="0.55000000000000004">
      <c r="A44" s="3" t="s">
        <v>40</v>
      </c>
      <c r="B44" s="4">
        <f>20.91</f>
        <v>20.91</v>
      </c>
      <c r="C44" s="4">
        <f>20.91</f>
        <v>20.91</v>
      </c>
    </row>
    <row r="45" spans="1:3" x14ac:dyDescent="0.55000000000000004">
      <c r="A45" s="3" t="s">
        <v>41</v>
      </c>
      <c r="B45" s="4">
        <f>10.61</f>
        <v>10.61</v>
      </c>
      <c r="C45" s="4">
        <f>11.61</f>
        <v>11.61</v>
      </c>
    </row>
    <row r="46" spans="1:3" x14ac:dyDescent="0.55000000000000004">
      <c r="A46" s="3" t="s">
        <v>42</v>
      </c>
      <c r="B46" s="4">
        <f>0</f>
        <v>0</v>
      </c>
      <c r="C46" s="4">
        <f>0.25</f>
        <v>0.25</v>
      </c>
    </row>
    <row r="47" spans="1:3" x14ac:dyDescent="0.55000000000000004">
      <c r="A47" s="3" t="s">
        <v>43</v>
      </c>
      <c r="B47" s="4">
        <f>60.7</f>
        <v>60.7</v>
      </c>
      <c r="C47" s="4">
        <f>120.8</f>
        <v>120.8</v>
      </c>
    </row>
    <row r="48" spans="1:3" x14ac:dyDescent="0.55000000000000004">
      <c r="A48" s="3" t="s">
        <v>44</v>
      </c>
      <c r="B48" s="4">
        <f>0</f>
        <v>0</v>
      </c>
      <c r="C48" s="4">
        <f>200</f>
        <v>200</v>
      </c>
    </row>
    <row r="49" spans="1:3" x14ac:dyDescent="0.55000000000000004">
      <c r="A49" s="3" t="s">
        <v>45</v>
      </c>
      <c r="B49" s="4">
        <f>0</f>
        <v>0</v>
      </c>
      <c r="C49" s="4">
        <f>500</f>
        <v>500</v>
      </c>
    </row>
    <row r="50" spans="1:3" x14ac:dyDescent="0.55000000000000004">
      <c r="A50" s="3" t="s">
        <v>46</v>
      </c>
      <c r="B50" s="4">
        <f>0</f>
        <v>0</v>
      </c>
      <c r="C50" s="4">
        <f>204</f>
        <v>204</v>
      </c>
    </row>
    <row r="51" spans="1:3" x14ac:dyDescent="0.55000000000000004">
      <c r="A51" s="3" t="s">
        <v>47</v>
      </c>
      <c r="B51" s="4">
        <f>1200</f>
        <v>1200</v>
      </c>
      <c r="C51" s="4">
        <f>1200</f>
        <v>1200</v>
      </c>
    </row>
    <row r="52" spans="1:3" x14ac:dyDescent="0.55000000000000004">
      <c r="A52" s="3" t="s">
        <v>48</v>
      </c>
      <c r="B52" s="4">
        <f>0</f>
        <v>0</v>
      </c>
      <c r="C52" s="4">
        <f>126.71</f>
        <v>126.71</v>
      </c>
    </row>
    <row r="53" spans="1:3" x14ac:dyDescent="0.55000000000000004">
      <c r="A53" s="3" t="s">
        <v>49</v>
      </c>
      <c r="B53" s="4">
        <f>10</f>
        <v>10</v>
      </c>
      <c r="C53" s="4">
        <f>110</f>
        <v>110</v>
      </c>
    </row>
    <row r="54" spans="1:3" x14ac:dyDescent="0.55000000000000004">
      <c r="A54" s="3" t="s">
        <v>50</v>
      </c>
      <c r="B54" s="4">
        <f>0</f>
        <v>0</v>
      </c>
      <c r="C54" s="4">
        <f>100</f>
        <v>100</v>
      </c>
    </row>
    <row r="55" spans="1:3" x14ac:dyDescent="0.55000000000000004">
      <c r="A55" s="3" t="s">
        <v>51</v>
      </c>
      <c r="B55" s="4">
        <f>0</f>
        <v>0</v>
      </c>
      <c r="C55" s="4">
        <f>8</f>
        <v>8</v>
      </c>
    </row>
    <row r="56" spans="1:3" x14ac:dyDescent="0.55000000000000004">
      <c r="A56" s="3" t="s">
        <v>52</v>
      </c>
      <c r="B56" s="4">
        <f>0</f>
        <v>0</v>
      </c>
      <c r="C56" s="4">
        <f>30.25</f>
        <v>30.25</v>
      </c>
    </row>
    <row r="57" spans="1:3" x14ac:dyDescent="0.55000000000000004">
      <c r="A57" s="3" t="s">
        <v>53</v>
      </c>
      <c r="B57" s="5">
        <f>(B55)+(B56)</f>
        <v>0</v>
      </c>
      <c r="C57" s="5">
        <f>(C55)+(C56)</f>
        <v>38.25</v>
      </c>
    </row>
    <row r="58" spans="1:3" x14ac:dyDescent="0.55000000000000004">
      <c r="A58" s="3" t="s">
        <v>54</v>
      </c>
      <c r="B58" s="4">
        <f>221.22</f>
        <v>221.22</v>
      </c>
      <c r="C58" s="4">
        <f>1223.07</f>
        <v>1223.07</v>
      </c>
    </row>
    <row r="59" spans="1:3" x14ac:dyDescent="0.55000000000000004">
      <c r="A59" s="3" t="s">
        <v>55</v>
      </c>
      <c r="B59" s="4">
        <f>10</f>
        <v>10</v>
      </c>
      <c r="C59" s="4">
        <f>83</f>
        <v>83</v>
      </c>
    </row>
    <row r="60" spans="1:3" x14ac:dyDescent="0.55000000000000004">
      <c r="A60" s="3" t="s">
        <v>56</v>
      </c>
      <c r="B60" s="4">
        <f>0</f>
        <v>0</v>
      </c>
      <c r="C60" s="4">
        <f>96.73</f>
        <v>96.73</v>
      </c>
    </row>
    <row r="61" spans="1:3" x14ac:dyDescent="0.55000000000000004">
      <c r="A61" s="3" t="s">
        <v>57</v>
      </c>
      <c r="B61" s="4">
        <f>0</f>
        <v>0</v>
      </c>
      <c r="C61" s="4">
        <f>217.85</f>
        <v>217.85</v>
      </c>
    </row>
    <row r="62" spans="1:3" x14ac:dyDescent="0.55000000000000004">
      <c r="A62" s="3" t="s">
        <v>58</v>
      </c>
      <c r="B62" s="4">
        <f>0</f>
        <v>0</v>
      </c>
      <c r="C62" s="4">
        <f>909.27</f>
        <v>909.27</v>
      </c>
    </row>
    <row r="63" spans="1:3" x14ac:dyDescent="0.55000000000000004">
      <c r="A63" s="3" t="s">
        <v>59</v>
      </c>
      <c r="B63" s="4">
        <f>50</f>
        <v>50</v>
      </c>
      <c r="C63" s="4">
        <f>350</f>
        <v>350</v>
      </c>
    </row>
    <row r="64" spans="1:3" x14ac:dyDescent="0.55000000000000004">
      <c r="A64" s="3" t="s">
        <v>60</v>
      </c>
      <c r="B64" s="4">
        <f>0</f>
        <v>0</v>
      </c>
      <c r="C64" s="4">
        <f>101.92</f>
        <v>101.92</v>
      </c>
    </row>
    <row r="65" spans="1:3" x14ac:dyDescent="0.55000000000000004">
      <c r="A65" s="3" t="s">
        <v>61</v>
      </c>
      <c r="B65" s="4">
        <f>0</f>
        <v>0</v>
      </c>
      <c r="C65" s="4">
        <f>150</f>
        <v>150</v>
      </c>
    </row>
    <row r="66" spans="1:3" x14ac:dyDescent="0.55000000000000004">
      <c r="A66" s="3" t="s">
        <v>62</v>
      </c>
      <c r="B66" s="4">
        <f>0</f>
        <v>0</v>
      </c>
      <c r="C66" s="4">
        <f>9</f>
        <v>9</v>
      </c>
    </row>
    <row r="67" spans="1:3" x14ac:dyDescent="0.55000000000000004">
      <c r="A67" s="3" t="s">
        <v>63</v>
      </c>
      <c r="B67" s="4">
        <f>0</f>
        <v>0</v>
      </c>
      <c r="C67" s="4">
        <f>10.61</f>
        <v>10.61</v>
      </c>
    </row>
    <row r="68" spans="1:3" x14ac:dyDescent="0.55000000000000004">
      <c r="A68" s="3" t="s">
        <v>64</v>
      </c>
      <c r="B68" s="4">
        <f>40</f>
        <v>40</v>
      </c>
      <c r="C68" s="4">
        <f>440</f>
        <v>440</v>
      </c>
    </row>
    <row r="69" spans="1:3" x14ac:dyDescent="0.55000000000000004">
      <c r="A69" s="3" t="s">
        <v>65</v>
      </c>
      <c r="B69" s="4">
        <f>0</f>
        <v>0</v>
      </c>
      <c r="C69" s="4">
        <f>10.61</f>
        <v>10.61</v>
      </c>
    </row>
    <row r="70" spans="1:3" x14ac:dyDescent="0.55000000000000004">
      <c r="A70" s="3" t="s">
        <v>66</v>
      </c>
      <c r="B70" s="4">
        <f>0</f>
        <v>0</v>
      </c>
      <c r="C70" s="4">
        <f>2.37</f>
        <v>2.37</v>
      </c>
    </row>
    <row r="71" spans="1:3" x14ac:dyDescent="0.55000000000000004">
      <c r="A71" s="3" t="s">
        <v>67</v>
      </c>
      <c r="B71" s="4">
        <f>0</f>
        <v>0</v>
      </c>
      <c r="C71" s="4">
        <f>0.1</f>
        <v>0.1</v>
      </c>
    </row>
    <row r="72" spans="1:3" x14ac:dyDescent="0.55000000000000004">
      <c r="A72" s="3" t="s">
        <v>68</v>
      </c>
      <c r="B72" s="4">
        <f>100</f>
        <v>100</v>
      </c>
      <c r="C72" s="4">
        <f>100</f>
        <v>100</v>
      </c>
    </row>
    <row r="73" spans="1:3" x14ac:dyDescent="0.55000000000000004">
      <c r="A73" s="3" t="s">
        <v>69</v>
      </c>
      <c r="B73" s="4">
        <f>0</f>
        <v>0</v>
      </c>
      <c r="C73" s="4">
        <f>2</f>
        <v>2</v>
      </c>
    </row>
    <row r="74" spans="1:3" x14ac:dyDescent="0.55000000000000004">
      <c r="A74" s="3" t="s">
        <v>70</v>
      </c>
      <c r="B74" s="4">
        <f>0</f>
        <v>0</v>
      </c>
      <c r="C74" s="4">
        <f>215</f>
        <v>215</v>
      </c>
    </row>
    <row r="75" spans="1:3" x14ac:dyDescent="0.55000000000000004">
      <c r="A75" s="3" t="s">
        <v>71</v>
      </c>
      <c r="B75" s="4">
        <f>0</f>
        <v>0</v>
      </c>
      <c r="C75" s="4">
        <f>204</f>
        <v>204</v>
      </c>
    </row>
    <row r="76" spans="1:3" x14ac:dyDescent="0.55000000000000004">
      <c r="A76" s="3" t="s">
        <v>72</v>
      </c>
      <c r="B76" s="4">
        <f>75</f>
        <v>75</v>
      </c>
      <c r="C76" s="4">
        <f>321</f>
        <v>321</v>
      </c>
    </row>
    <row r="77" spans="1:3" x14ac:dyDescent="0.55000000000000004">
      <c r="A77" s="3" t="s">
        <v>73</v>
      </c>
      <c r="B77" s="4">
        <f>0</f>
        <v>0</v>
      </c>
      <c r="C77" s="4">
        <f>535.19</f>
        <v>535.19000000000005</v>
      </c>
    </row>
    <row r="78" spans="1:3" x14ac:dyDescent="0.55000000000000004">
      <c r="A78" s="3" t="s">
        <v>74</v>
      </c>
      <c r="B78" s="4">
        <f>0</f>
        <v>0</v>
      </c>
      <c r="C78" s="4">
        <f>121.3</f>
        <v>121.3</v>
      </c>
    </row>
    <row r="79" spans="1:3" x14ac:dyDescent="0.55000000000000004">
      <c r="A79" s="3" t="s">
        <v>75</v>
      </c>
      <c r="B79" s="4">
        <f>0</f>
        <v>0</v>
      </c>
      <c r="C79" s="4">
        <f>3.09</f>
        <v>3.09</v>
      </c>
    </row>
    <row r="80" spans="1:3" x14ac:dyDescent="0.55000000000000004">
      <c r="A80" s="3" t="s">
        <v>76</v>
      </c>
      <c r="B80" s="4">
        <f>0</f>
        <v>0</v>
      </c>
      <c r="C80" s="4">
        <f>60</f>
        <v>60</v>
      </c>
    </row>
    <row r="81" spans="1:3" x14ac:dyDescent="0.55000000000000004">
      <c r="A81" s="3" t="s">
        <v>77</v>
      </c>
      <c r="B81" s="4">
        <f>0</f>
        <v>0</v>
      </c>
      <c r="C81" s="4">
        <f>20</f>
        <v>20</v>
      </c>
    </row>
    <row r="82" spans="1:3" x14ac:dyDescent="0.55000000000000004">
      <c r="A82" s="3" t="s">
        <v>78</v>
      </c>
      <c r="B82" s="4">
        <f>0</f>
        <v>0</v>
      </c>
      <c r="C82" s="4">
        <f>8.86</f>
        <v>8.86</v>
      </c>
    </row>
    <row r="83" spans="1:3" x14ac:dyDescent="0.55000000000000004">
      <c r="A83" s="3" t="s">
        <v>79</v>
      </c>
      <c r="B83" s="4">
        <f>0</f>
        <v>0</v>
      </c>
      <c r="C83" s="4">
        <f>2.37</f>
        <v>2.37</v>
      </c>
    </row>
    <row r="84" spans="1:3" x14ac:dyDescent="0.55000000000000004">
      <c r="A84" s="3" t="s">
        <v>80</v>
      </c>
      <c r="B84" s="4">
        <f>0</f>
        <v>0</v>
      </c>
      <c r="C84" s="4">
        <f>300.5</f>
        <v>300.5</v>
      </c>
    </row>
    <row r="85" spans="1:3" x14ac:dyDescent="0.55000000000000004">
      <c r="A85" s="3" t="s">
        <v>81</v>
      </c>
      <c r="B85" s="4">
        <f>0</f>
        <v>0</v>
      </c>
      <c r="C85" s="4">
        <f>283.03</f>
        <v>283.02999999999997</v>
      </c>
    </row>
    <row r="86" spans="1:3" x14ac:dyDescent="0.55000000000000004">
      <c r="A86" s="3" t="s">
        <v>82</v>
      </c>
      <c r="B86" s="4">
        <f>0.5</f>
        <v>0.5</v>
      </c>
      <c r="C86" s="4">
        <f>0.5</f>
        <v>0.5</v>
      </c>
    </row>
    <row r="87" spans="1:3" x14ac:dyDescent="0.55000000000000004">
      <c r="A87" s="3" t="s">
        <v>83</v>
      </c>
      <c r="B87" s="4">
        <f>30</f>
        <v>30</v>
      </c>
      <c r="C87" s="4">
        <f>210.87</f>
        <v>210.87</v>
      </c>
    </row>
    <row r="88" spans="1:3" x14ac:dyDescent="0.55000000000000004">
      <c r="A88" s="3" t="s">
        <v>84</v>
      </c>
      <c r="B88" s="4">
        <f>0</f>
        <v>0</v>
      </c>
      <c r="C88" s="4">
        <f>1215</f>
        <v>1215</v>
      </c>
    </row>
    <row r="89" spans="1:3" x14ac:dyDescent="0.55000000000000004">
      <c r="A89" s="3" t="s">
        <v>85</v>
      </c>
      <c r="B89" s="4">
        <f>0</f>
        <v>0</v>
      </c>
      <c r="C89" s="4">
        <f>50</f>
        <v>50</v>
      </c>
    </row>
    <row r="90" spans="1:3" x14ac:dyDescent="0.55000000000000004">
      <c r="A90" s="3" t="s">
        <v>86</v>
      </c>
      <c r="B90" s="4">
        <f>0</f>
        <v>0</v>
      </c>
      <c r="C90" s="4">
        <f>515.24</f>
        <v>515.24</v>
      </c>
    </row>
    <row r="91" spans="1:3" x14ac:dyDescent="0.55000000000000004">
      <c r="A91" s="3" t="s">
        <v>87</v>
      </c>
      <c r="B91" s="4">
        <f>7</f>
        <v>7</v>
      </c>
      <c r="C91" s="4">
        <f>7</f>
        <v>7</v>
      </c>
    </row>
    <row r="92" spans="1:3" x14ac:dyDescent="0.55000000000000004">
      <c r="A92" s="3" t="s">
        <v>88</v>
      </c>
      <c r="B92" s="4">
        <f>206.28</f>
        <v>206.28</v>
      </c>
      <c r="C92" s="4">
        <f>412.08</f>
        <v>412.08</v>
      </c>
    </row>
    <row r="93" spans="1:3" x14ac:dyDescent="0.55000000000000004">
      <c r="A93" s="3" t="s">
        <v>89</v>
      </c>
      <c r="B93" s="4">
        <f>10.62</f>
        <v>10.62</v>
      </c>
      <c r="C93" s="4">
        <f>169.62</f>
        <v>169.62</v>
      </c>
    </row>
    <row r="94" spans="1:3" x14ac:dyDescent="0.55000000000000004">
      <c r="A94" s="3" t="s">
        <v>90</v>
      </c>
      <c r="B94" s="4">
        <f>0</f>
        <v>0</v>
      </c>
      <c r="C94" s="4">
        <f>20.3</f>
        <v>20.3</v>
      </c>
    </row>
    <row r="95" spans="1:3" x14ac:dyDescent="0.55000000000000004">
      <c r="A95" s="3" t="s">
        <v>91</v>
      </c>
      <c r="B95" s="4">
        <f>0</f>
        <v>0</v>
      </c>
      <c r="C95" s="4">
        <f>180</f>
        <v>180</v>
      </c>
    </row>
    <row r="96" spans="1:3" x14ac:dyDescent="0.55000000000000004">
      <c r="A96" s="3" t="s">
        <v>92</v>
      </c>
      <c r="B96" s="4">
        <f>0</f>
        <v>0</v>
      </c>
      <c r="C96" s="4">
        <f>10.61</f>
        <v>10.61</v>
      </c>
    </row>
    <row r="97" spans="1:3" x14ac:dyDescent="0.55000000000000004">
      <c r="A97" s="3" t="s">
        <v>93</v>
      </c>
      <c r="B97" s="4">
        <f>20.3</f>
        <v>20.3</v>
      </c>
      <c r="C97" s="4">
        <f>203</f>
        <v>203</v>
      </c>
    </row>
    <row r="98" spans="1:3" x14ac:dyDescent="0.55000000000000004">
      <c r="A98" s="3" t="s">
        <v>94</v>
      </c>
      <c r="B98" s="4">
        <f>0</f>
        <v>0</v>
      </c>
      <c r="C98" s="4">
        <f>1075</f>
        <v>1075</v>
      </c>
    </row>
    <row r="99" spans="1:3" x14ac:dyDescent="0.55000000000000004">
      <c r="A99" s="3" t="s">
        <v>95</v>
      </c>
      <c r="B99" s="4">
        <f>0</f>
        <v>0</v>
      </c>
      <c r="C99" s="4">
        <f>0.7</f>
        <v>0.7</v>
      </c>
    </row>
    <row r="100" spans="1:3" x14ac:dyDescent="0.55000000000000004">
      <c r="A100" s="3" t="s">
        <v>96</v>
      </c>
      <c r="B100" s="4">
        <f>0</f>
        <v>0</v>
      </c>
      <c r="C100" s="4">
        <f>140</f>
        <v>140</v>
      </c>
    </row>
    <row r="101" spans="1:3" x14ac:dyDescent="0.55000000000000004">
      <c r="A101" s="3" t="s">
        <v>97</v>
      </c>
      <c r="B101" s="4">
        <f>0</f>
        <v>0</v>
      </c>
      <c r="C101" s="4">
        <f>500</f>
        <v>500</v>
      </c>
    </row>
    <row r="102" spans="1:3" x14ac:dyDescent="0.55000000000000004">
      <c r="A102" s="3" t="s">
        <v>98</v>
      </c>
      <c r="B102" s="4">
        <f>0</f>
        <v>0</v>
      </c>
      <c r="C102" s="4">
        <f>8.15</f>
        <v>8.15</v>
      </c>
    </row>
    <row r="103" spans="1:3" x14ac:dyDescent="0.55000000000000004">
      <c r="A103" s="3" t="s">
        <v>99</v>
      </c>
      <c r="B103" s="4">
        <f>150</f>
        <v>150</v>
      </c>
      <c r="C103" s="4">
        <f>574</f>
        <v>574</v>
      </c>
    </row>
    <row r="104" spans="1:3" x14ac:dyDescent="0.55000000000000004">
      <c r="A104" s="3" t="s">
        <v>100</v>
      </c>
      <c r="B104" s="4">
        <f>0</f>
        <v>0</v>
      </c>
      <c r="C104" s="4">
        <f>140</f>
        <v>140</v>
      </c>
    </row>
    <row r="105" spans="1:3" x14ac:dyDescent="0.55000000000000004">
      <c r="A105" s="3" t="s">
        <v>101</v>
      </c>
      <c r="B105" s="4">
        <f>435.68</f>
        <v>435.68</v>
      </c>
      <c r="C105" s="4">
        <f>658.94</f>
        <v>658.94</v>
      </c>
    </row>
    <row r="106" spans="1:3" x14ac:dyDescent="0.55000000000000004">
      <c r="A106" s="3" t="s">
        <v>102</v>
      </c>
      <c r="B106" s="4">
        <f>75</f>
        <v>75</v>
      </c>
      <c r="C106" s="4">
        <f>845.53</f>
        <v>845.53</v>
      </c>
    </row>
    <row r="107" spans="1:3" x14ac:dyDescent="0.55000000000000004">
      <c r="A107" s="3" t="s">
        <v>103</v>
      </c>
      <c r="B107" s="4">
        <f>0</f>
        <v>0</v>
      </c>
      <c r="C107" s="4">
        <f>180.84</f>
        <v>180.84</v>
      </c>
    </row>
    <row r="108" spans="1:3" x14ac:dyDescent="0.55000000000000004">
      <c r="A108" s="3" t="s">
        <v>104</v>
      </c>
      <c r="B108" s="4">
        <f>0</f>
        <v>0</v>
      </c>
      <c r="C108" s="4">
        <f>310</f>
        <v>310</v>
      </c>
    </row>
    <row r="109" spans="1:3" x14ac:dyDescent="0.55000000000000004">
      <c r="A109" s="3" t="s">
        <v>105</v>
      </c>
      <c r="B109" s="4">
        <f>0</f>
        <v>0</v>
      </c>
      <c r="C109" s="4">
        <f>100</f>
        <v>100</v>
      </c>
    </row>
    <row r="110" spans="1:3" x14ac:dyDescent="0.55000000000000004">
      <c r="A110" s="3" t="s">
        <v>106</v>
      </c>
      <c r="B110" s="4">
        <f>0</f>
        <v>0</v>
      </c>
      <c r="C110" s="4">
        <f>402</f>
        <v>402</v>
      </c>
    </row>
    <row r="111" spans="1:3" x14ac:dyDescent="0.55000000000000004">
      <c r="A111" s="3" t="s">
        <v>107</v>
      </c>
      <c r="B111" s="4">
        <f>0</f>
        <v>0</v>
      </c>
      <c r="C111" s="4">
        <f>191</f>
        <v>191</v>
      </c>
    </row>
    <row r="112" spans="1:3" x14ac:dyDescent="0.55000000000000004">
      <c r="A112" s="3" t="s">
        <v>108</v>
      </c>
      <c r="B112" s="4">
        <f>0</f>
        <v>0</v>
      </c>
      <c r="C112" s="4">
        <f>614.96</f>
        <v>614.96</v>
      </c>
    </row>
    <row r="113" spans="1:3" x14ac:dyDescent="0.55000000000000004">
      <c r="A113" s="3" t="s">
        <v>109</v>
      </c>
      <c r="B113" s="4">
        <f>0.6</f>
        <v>0.6</v>
      </c>
      <c r="C113" s="4">
        <f>0.6</f>
        <v>0.6</v>
      </c>
    </row>
    <row r="114" spans="1:3" x14ac:dyDescent="0.55000000000000004">
      <c r="A114" s="3" t="s">
        <v>110</v>
      </c>
      <c r="B114" s="4">
        <f>0</f>
        <v>0</v>
      </c>
      <c r="C114" s="4">
        <f>10.61</f>
        <v>10.61</v>
      </c>
    </row>
    <row r="115" spans="1:3" x14ac:dyDescent="0.55000000000000004">
      <c r="A115" s="3" t="s">
        <v>111</v>
      </c>
      <c r="B115" s="4">
        <f>10.6</f>
        <v>10.6</v>
      </c>
      <c r="C115" s="4">
        <f>117.94</f>
        <v>117.94</v>
      </c>
    </row>
    <row r="116" spans="1:3" x14ac:dyDescent="0.55000000000000004">
      <c r="A116" s="3" t="s">
        <v>112</v>
      </c>
      <c r="B116" s="4">
        <f>20</f>
        <v>20</v>
      </c>
      <c r="C116" s="4">
        <f>20</f>
        <v>20</v>
      </c>
    </row>
    <row r="117" spans="1:3" x14ac:dyDescent="0.55000000000000004">
      <c r="A117" s="3" t="s">
        <v>113</v>
      </c>
      <c r="B117" s="4">
        <f>0</f>
        <v>0</v>
      </c>
      <c r="C117" s="4">
        <f>2.4</f>
        <v>2.4</v>
      </c>
    </row>
    <row r="118" spans="1:3" x14ac:dyDescent="0.55000000000000004">
      <c r="A118" s="3" t="s">
        <v>114</v>
      </c>
      <c r="B118" s="4">
        <f>200</f>
        <v>200</v>
      </c>
      <c r="C118" s="4">
        <f>1150.5</f>
        <v>1150.5</v>
      </c>
    </row>
    <row r="119" spans="1:3" x14ac:dyDescent="0.55000000000000004">
      <c r="A119" s="3" t="s">
        <v>115</v>
      </c>
      <c r="B119" s="4">
        <f>0</f>
        <v>0</v>
      </c>
      <c r="C119" s="4">
        <f>93.35</f>
        <v>93.35</v>
      </c>
    </row>
    <row r="120" spans="1:3" x14ac:dyDescent="0.55000000000000004">
      <c r="A120" s="3" t="s">
        <v>116</v>
      </c>
      <c r="B120" s="4">
        <f>80</f>
        <v>80</v>
      </c>
      <c r="C120" s="4">
        <f>570</f>
        <v>570</v>
      </c>
    </row>
    <row r="121" spans="1:3" x14ac:dyDescent="0.55000000000000004">
      <c r="A121" s="3" t="s">
        <v>117</v>
      </c>
      <c r="B121" s="4">
        <f>0</f>
        <v>0</v>
      </c>
      <c r="C121" s="4">
        <f>100</f>
        <v>100</v>
      </c>
    </row>
    <row r="122" spans="1:3" x14ac:dyDescent="0.55000000000000004">
      <c r="A122" s="3" t="s">
        <v>118</v>
      </c>
      <c r="B122" s="4">
        <f>17</f>
        <v>17</v>
      </c>
      <c r="C122" s="4">
        <f>170</f>
        <v>170</v>
      </c>
    </row>
    <row r="123" spans="1:3" x14ac:dyDescent="0.55000000000000004">
      <c r="A123" s="3" t="s">
        <v>119</v>
      </c>
      <c r="B123" s="4">
        <f>0</f>
        <v>0</v>
      </c>
      <c r="C123" s="4">
        <f>36.68</f>
        <v>36.68</v>
      </c>
    </row>
    <row r="124" spans="1:3" x14ac:dyDescent="0.55000000000000004">
      <c r="A124" s="3" t="s">
        <v>120</v>
      </c>
      <c r="B124" s="4">
        <f>0</f>
        <v>0</v>
      </c>
      <c r="C124" s="4">
        <f>100</f>
        <v>100</v>
      </c>
    </row>
    <row r="125" spans="1:3" x14ac:dyDescent="0.55000000000000004">
      <c r="A125" s="3" t="s">
        <v>121</v>
      </c>
      <c r="B125" s="4">
        <f>0</f>
        <v>0</v>
      </c>
      <c r="C125" s="4">
        <f>0.5</f>
        <v>0.5</v>
      </c>
    </row>
    <row r="126" spans="1:3" x14ac:dyDescent="0.55000000000000004">
      <c r="A126" s="3" t="s">
        <v>122</v>
      </c>
      <c r="B126" s="4">
        <f>100</f>
        <v>100</v>
      </c>
      <c r="C126" s="4">
        <f>1206</f>
        <v>1206</v>
      </c>
    </row>
    <row r="127" spans="1:3" x14ac:dyDescent="0.55000000000000004">
      <c r="A127" s="3" t="s">
        <v>123</v>
      </c>
      <c r="B127" s="4">
        <f>3</f>
        <v>3</v>
      </c>
      <c r="C127" s="4">
        <f>3</f>
        <v>3</v>
      </c>
    </row>
    <row r="128" spans="1:3" x14ac:dyDescent="0.55000000000000004">
      <c r="A128" s="3" t="s">
        <v>124</v>
      </c>
      <c r="B128" s="4">
        <f>60</f>
        <v>60</v>
      </c>
      <c r="C128" s="4">
        <f>310</f>
        <v>310</v>
      </c>
    </row>
    <row r="129" spans="1:3" x14ac:dyDescent="0.55000000000000004">
      <c r="A129" s="3" t="s">
        <v>125</v>
      </c>
      <c r="B129" s="4">
        <f>0</f>
        <v>0</v>
      </c>
      <c r="C129" s="4">
        <f>21.22</f>
        <v>21.22</v>
      </c>
    </row>
    <row r="130" spans="1:3" x14ac:dyDescent="0.55000000000000004">
      <c r="A130" s="3" t="s">
        <v>126</v>
      </c>
      <c r="B130" s="4">
        <f>0</f>
        <v>0</v>
      </c>
      <c r="C130" s="4">
        <f>91</f>
        <v>91</v>
      </c>
    </row>
    <row r="131" spans="1:3" x14ac:dyDescent="0.55000000000000004">
      <c r="A131" s="3" t="s">
        <v>127</v>
      </c>
      <c r="B131" s="4">
        <f>0</f>
        <v>0</v>
      </c>
      <c r="C131" s="4">
        <f>428</f>
        <v>428</v>
      </c>
    </row>
    <row r="132" spans="1:3" x14ac:dyDescent="0.55000000000000004">
      <c r="A132" s="3" t="s">
        <v>128</v>
      </c>
      <c r="B132" s="4">
        <f>1</f>
        <v>1</v>
      </c>
      <c r="C132" s="4">
        <f>52.8</f>
        <v>52.8</v>
      </c>
    </row>
    <row r="133" spans="1:3" x14ac:dyDescent="0.55000000000000004">
      <c r="A133" s="3" t="s">
        <v>129</v>
      </c>
      <c r="B133" s="4">
        <f>0</f>
        <v>0</v>
      </c>
      <c r="C133" s="4">
        <f>123.89</f>
        <v>123.89</v>
      </c>
    </row>
    <row r="134" spans="1:3" x14ac:dyDescent="0.55000000000000004">
      <c r="A134" s="3" t="s">
        <v>130</v>
      </c>
      <c r="B134" s="4">
        <f>0</f>
        <v>0</v>
      </c>
      <c r="C134" s="4">
        <f>3.4</f>
        <v>3.4</v>
      </c>
    </row>
    <row r="135" spans="1:3" x14ac:dyDescent="0.55000000000000004">
      <c r="A135" s="3" t="s">
        <v>131</v>
      </c>
      <c r="B135" s="4">
        <f>100</f>
        <v>100</v>
      </c>
      <c r="C135" s="4">
        <f>350</f>
        <v>350</v>
      </c>
    </row>
    <row r="136" spans="1:3" x14ac:dyDescent="0.55000000000000004">
      <c r="A136" s="3" t="s">
        <v>132</v>
      </c>
      <c r="B136" s="4">
        <f>0</f>
        <v>0</v>
      </c>
      <c r="C136" s="4">
        <f>300</f>
        <v>300</v>
      </c>
    </row>
    <row r="137" spans="1:3" x14ac:dyDescent="0.55000000000000004">
      <c r="A137" s="3" t="s">
        <v>133</v>
      </c>
      <c r="B137" s="4">
        <f>590.23</f>
        <v>590.23</v>
      </c>
      <c r="C137" s="4">
        <f>3524.13</f>
        <v>3524.13</v>
      </c>
    </row>
    <row r="138" spans="1:3" x14ac:dyDescent="0.55000000000000004">
      <c r="A138" s="3" t="s">
        <v>134</v>
      </c>
      <c r="B138" s="4">
        <f>0</f>
        <v>0</v>
      </c>
      <c r="C138" s="4">
        <f>306</f>
        <v>306</v>
      </c>
    </row>
    <row r="139" spans="1:3" x14ac:dyDescent="0.55000000000000004">
      <c r="A139" s="3" t="s">
        <v>135</v>
      </c>
      <c r="B139" s="4">
        <f>0</f>
        <v>0</v>
      </c>
      <c r="C139" s="4">
        <f>137</f>
        <v>137</v>
      </c>
    </row>
    <row r="140" spans="1:3" x14ac:dyDescent="0.55000000000000004">
      <c r="A140" s="3" t="s">
        <v>136</v>
      </c>
      <c r="B140" s="4">
        <f>0</f>
        <v>0</v>
      </c>
      <c r="C140" s="4">
        <f>123.45</f>
        <v>123.45</v>
      </c>
    </row>
    <row r="141" spans="1:3" x14ac:dyDescent="0.55000000000000004">
      <c r="A141" s="3" t="s">
        <v>137</v>
      </c>
      <c r="B141" s="4">
        <f>0</f>
        <v>0</v>
      </c>
      <c r="C141" s="4">
        <f>1113.75</f>
        <v>1113.75</v>
      </c>
    </row>
    <row r="142" spans="1:3" x14ac:dyDescent="0.55000000000000004">
      <c r="A142" s="3" t="s">
        <v>138</v>
      </c>
      <c r="B142" s="4">
        <f>0</f>
        <v>0</v>
      </c>
      <c r="C142" s="4">
        <f>100</f>
        <v>100</v>
      </c>
    </row>
    <row r="143" spans="1:3" x14ac:dyDescent="0.55000000000000004">
      <c r="A143" s="3" t="s">
        <v>139</v>
      </c>
      <c r="B143" s="4">
        <f>0</f>
        <v>0</v>
      </c>
      <c r="C143" s="4">
        <f>149.2</f>
        <v>149.19999999999999</v>
      </c>
    </row>
    <row r="144" spans="1:3" x14ac:dyDescent="0.55000000000000004">
      <c r="A144" s="3" t="s">
        <v>140</v>
      </c>
      <c r="B144" s="4">
        <f>0</f>
        <v>0</v>
      </c>
      <c r="C144" s="4">
        <f>185.22</f>
        <v>185.22</v>
      </c>
    </row>
    <row r="145" spans="1:3" x14ac:dyDescent="0.55000000000000004">
      <c r="A145" s="3" t="s">
        <v>141</v>
      </c>
      <c r="B145" s="4">
        <f>25</f>
        <v>25</v>
      </c>
      <c r="C145" s="4">
        <f>275</f>
        <v>275</v>
      </c>
    </row>
    <row r="146" spans="1:3" x14ac:dyDescent="0.55000000000000004">
      <c r="A146" s="3" t="s">
        <v>142</v>
      </c>
      <c r="B146" s="4">
        <f>0</f>
        <v>0</v>
      </c>
      <c r="C146" s="4">
        <f>600</f>
        <v>600</v>
      </c>
    </row>
    <row r="147" spans="1:3" x14ac:dyDescent="0.55000000000000004">
      <c r="A147" s="3" t="s">
        <v>143</v>
      </c>
      <c r="B147" s="4">
        <f>0</f>
        <v>0</v>
      </c>
      <c r="C147" s="4">
        <f>168.86</f>
        <v>168.86</v>
      </c>
    </row>
    <row r="148" spans="1:3" x14ac:dyDescent="0.55000000000000004">
      <c r="A148" s="3" t="s">
        <v>144</v>
      </c>
      <c r="B148" s="4">
        <f>0</f>
        <v>0</v>
      </c>
      <c r="C148" s="4">
        <f>0.25</f>
        <v>0.25</v>
      </c>
    </row>
    <row r="149" spans="1:3" x14ac:dyDescent="0.55000000000000004">
      <c r="A149" s="3" t="s">
        <v>145</v>
      </c>
      <c r="B149" s="4">
        <f>0</f>
        <v>0</v>
      </c>
      <c r="C149" s="4">
        <f>50</f>
        <v>50</v>
      </c>
    </row>
    <row r="150" spans="1:3" x14ac:dyDescent="0.55000000000000004">
      <c r="A150" s="3" t="s">
        <v>146</v>
      </c>
      <c r="B150" s="4">
        <f>0</f>
        <v>0</v>
      </c>
      <c r="C150" s="4">
        <f>500</f>
        <v>500</v>
      </c>
    </row>
    <row r="151" spans="1:3" x14ac:dyDescent="0.55000000000000004">
      <c r="A151" s="3" t="s">
        <v>147</v>
      </c>
      <c r="B151" s="4">
        <f>100</f>
        <v>100</v>
      </c>
      <c r="C151" s="4">
        <f>353.2</f>
        <v>353.2</v>
      </c>
    </row>
    <row r="152" spans="1:3" x14ac:dyDescent="0.55000000000000004">
      <c r="A152" s="3" t="s">
        <v>148</v>
      </c>
      <c r="B152" s="6">
        <f>((((((((((((((((((((((((((((((((((((((((((((((((((((((((((((((((((((((((((((((((((((((((((((((((((((((((((((((((((((((((((((((((((((((((((((((B7)+(B8))+(B9))+(B10))+(B11))+(B12))+(B13))+(B14))+(B15))+(B16))+(B17))+(B18))+(B19))+(B20))+(B21))+(B22))+(B23))+(B24))+(B25))+(B26))+(B27))+(B28))+(B29))+(B30))+(B31))+(B32))+(B33))+(B34))+(B35))+(B36))+(B37))+(B38))+(B39))+(B40))+(B41))+(B42))+(B43))+(B44))+(B45))+(B46))+(B47))+(B48))+(B49))+(B50))+(B51))+(B52))+(B53))+(B54))+(B57))+(B58))+(B59))+(B60))+(B61))+(B62))+(B63))+(B64))+(B65))+(B66))+(B67))+(B68))+(B69))+(B70))+(B71))+(B72))+(B73))+(B74))+(B75))+(B76))+(B77))+(B78))+(B79))+(B80))+(B81))+(B82))+(B83))+(B84))+(B85))+(B86))+(B87))+(B88))+(B89))+(B90))+(B91))+(B92))+(B93))+(B94))+(B95))+(B96))+(B97))+(B98))+(B99))+(B100))+(B101))+(B102))+(B103))+(B104))+(B105))+(B106))+(B107))+(B108))+(B109))+(B110))+(B111))+(B112))+(B113))+(B114))+(B115))+(B116))+(B117))+(B118))+(B119))+(B120))+(B121))+(B122))+(B123))+(B124))+(B125))+(B126))+(B127))+(B128))+(B129))+(B130))+(B131))+(B132))+(B133))+(B134))+(B135))+(B136))+(B137))+(B138))+(B139))+(B140))+(B141))+(B142))+(B143))+(B144))+(B145))+(B146))+(B147))+(B148))+(B149))+(B150))+(B151)</f>
        <v>6995.3000000000011</v>
      </c>
      <c r="C152" s="6">
        <f>((((((((((((((((((((((((((((((((((((((((((((((((((((((((((((((((((((((((((((((((((((((((((((((((((((((((((((((((((((((((((((((((((((((((((((((C7)+(C8))+(C9))+(C10))+(C11))+(C12))+(C13))+(C14))+(C15))+(C16))+(C17))+(C18))+(C19))+(C20))+(C21))+(C22))+(C23))+(C24))+(C25))+(C26))+(C27))+(C28))+(C29))+(C30))+(C31))+(C32))+(C33))+(C34))+(C35))+(C36))+(C37))+(C38))+(C39))+(C40))+(C41))+(C42))+(C43))+(C44))+(C45))+(C46))+(C47))+(C48))+(C49))+(C50))+(C51))+(C52))+(C53))+(C54))+(C57))+(C58))+(C59))+(C60))+(C61))+(C62))+(C63))+(C64))+(C65))+(C66))+(C67))+(C68))+(C69))+(C70))+(C71))+(C72))+(C73))+(C74))+(C75))+(C76))+(C77))+(C78))+(C79))+(C80))+(C81))+(C82))+(C83))+(C84))+(C85))+(C86))+(C87))+(C88))+(C89))+(C90))+(C91))+(C92))+(C93))+(C94))+(C95))+(C96))+(C97))+(C98))+(C99))+(C100))+(C101))+(C102))+(C103))+(C104))+(C105))+(C106))+(C107))+(C108))+(C109))+(C110))+(C111))+(C112))+(C113))+(C114))+(C115))+(C116))+(C117))+(C118))+(C119))+(C120))+(C121))+(C122))+(C123))+(C124))+(C125))+(C126))+(C127))+(C128))+(C129))+(C130))+(C131))+(C132))+(C133))+(C134))+(C135))+(C136))+(C137))+(C138))+(C139))+(C140))+(C141))+(C142))+(C143))+(C144))+(C145))+(C146))+(C147))+(C148))+(C149))+(C150))+(C151)</f>
        <v>55210.64</v>
      </c>
    </row>
    <row r="153" spans="1:3" x14ac:dyDescent="0.55000000000000004">
      <c r="A153" s="3"/>
      <c r="B153" s="7"/>
      <c r="C153" s="7"/>
    </row>
    <row r="156" spans="1:3" x14ac:dyDescent="0.55000000000000004">
      <c r="A156" s="10" t="s">
        <v>149</v>
      </c>
      <c r="B156" s="11"/>
      <c r="C156" s="11"/>
    </row>
  </sheetData>
  <mergeCells count="5">
    <mergeCell ref="B5:C5"/>
    <mergeCell ref="A156:C156"/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by Customer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 koga</cp:lastModifiedBy>
  <dcterms:created xsi:type="dcterms:W3CDTF">2025-12-05T06:05:06Z</dcterms:created>
  <dcterms:modified xsi:type="dcterms:W3CDTF">2025-12-05T06:06:19Z</dcterms:modified>
</cp:coreProperties>
</file>